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cwane-my.sharepoint.com/personal/steven_hocurscak_mcwanepi_com/Documents/Downloads/"/>
    </mc:Choice>
  </mc:AlternateContent>
  <xr:revisionPtr revIDLastSave="23" documentId="8_{4FECF555-C4C0-4A8F-924A-C84535F9A2A0}" xr6:coauthVersionLast="47" xr6:coauthVersionMax="47" xr10:uidLastSave="{E821FEBE-0E6F-4AC2-8622-02B8E257D84B}"/>
  <bookViews>
    <workbookView xWindow="-28920" yWindow="-120" windowWidth="29040" windowHeight="15720" xr2:uid="{5BF1135C-8405-47D6-AA44-F4C87AC01E01}"/>
  </bookViews>
  <sheets>
    <sheet name="Flap Gates" sheetId="1" r:id="rId1"/>
  </sheets>
  <definedNames>
    <definedName name="_xlnm.Print_Area" localSheetId="0">'Flap Gates'!$A$14:$K$32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F48" i="1"/>
  <c r="F47" i="1"/>
  <c r="F46" i="1"/>
  <c r="F45" i="1"/>
  <c r="F44" i="1"/>
  <c r="F43" i="1"/>
  <c r="F42" i="1"/>
  <c r="F41" i="1"/>
  <c r="F40" i="1"/>
  <c r="F39" i="1"/>
  <c r="F38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I39" i="1"/>
  <c r="J39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8" i="1"/>
  <c r="J38" i="1" s="1"/>
  <c r="I16" i="1" l="1"/>
  <c r="J16" i="1" s="1"/>
  <c r="I17" i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J17" i="1"/>
</calcChain>
</file>

<file path=xl/sharedStrings.xml><?xml version="1.0" encoding="utf-8"?>
<sst xmlns="http://schemas.openxmlformats.org/spreadsheetml/2006/main" count="164" uniqueCount="60">
  <si>
    <t>Size</t>
  </si>
  <si>
    <t>Mount Type</t>
  </si>
  <si>
    <t>Type</t>
  </si>
  <si>
    <t>Item Number</t>
  </si>
  <si>
    <t>Item Description</t>
  </si>
  <si>
    <t>Discount Group</t>
  </si>
  <si>
    <t>List Price</t>
  </si>
  <si>
    <t>Multiplier</t>
  </si>
  <si>
    <t>Net Price</t>
  </si>
  <si>
    <t>4"</t>
  </si>
  <si>
    <t>AG-FG</t>
  </si>
  <si>
    <t>6"</t>
  </si>
  <si>
    <t>8"</t>
  </si>
  <si>
    <t>10"</t>
  </si>
  <si>
    <t>12"</t>
  </si>
  <si>
    <t>14"</t>
  </si>
  <si>
    <t>15"</t>
  </si>
  <si>
    <t>16"</t>
  </si>
  <si>
    <t>18"</t>
  </si>
  <si>
    <t>20"</t>
  </si>
  <si>
    <t>21"</t>
  </si>
  <si>
    <t>24"</t>
  </si>
  <si>
    <t>Customer AG-FG Multiplier Input</t>
  </si>
  <si>
    <t>Customer AG-PARTS Multiplier Input</t>
  </si>
  <si>
    <t>Ditch Gates</t>
  </si>
  <si>
    <t>Effective July 10, 2026</t>
  </si>
  <si>
    <t>C-2 Ditch Gates</t>
  </si>
  <si>
    <t>STD</t>
  </si>
  <si>
    <t>SSC206STD</t>
  </si>
  <si>
    <t>SSC208STD</t>
  </si>
  <si>
    <t>SSC210STD</t>
  </si>
  <si>
    <t>SSC212STD</t>
  </si>
  <si>
    <t>SSC214STD</t>
  </si>
  <si>
    <t>SSC215STD</t>
  </si>
  <si>
    <t>SSC216STD</t>
  </si>
  <si>
    <t>SSC218STD</t>
  </si>
  <si>
    <t>SSC220STD</t>
  </si>
  <si>
    <t>SSC221STD</t>
  </si>
  <si>
    <t>SSC224STD</t>
  </si>
  <si>
    <t>RCP or CMP Spigot Back</t>
  </si>
  <si>
    <t>SSC206PIP</t>
  </si>
  <si>
    <t>SSC208PIP</t>
  </si>
  <si>
    <t>SSC210PIP</t>
  </si>
  <si>
    <t>SSC212PIP</t>
  </si>
  <si>
    <t>SSC215PIP</t>
  </si>
  <si>
    <t>Type-4/Plastic Irrigation Pipe</t>
  </si>
  <si>
    <t>C-8 Ditch Gates</t>
  </si>
  <si>
    <t>Spigot Back Mount to Typical Ag Pipe</t>
  </si>
  <si>
    <t>SSC806STD</t>
  </si>
  <si>
    <t>SSC808STD</t>
  </si>
  <si>
    <t>SSC810STD</t>
  </si>
  <si>
    <t>SSC812STD</t>
  </si>
  <si>
    <t>SSC814STD</t>
  </si>
  <si>
    <t>SSC815STD</t>
  </si>
  <si>
    <t>SSC816STD</t>
  </si>
  <si>
    <t>SSC818STD</t>
  </si>
  <si>
    <t>SSC820STD</t>
  </si>
  <si>
    <t>SSC821STD</t>
  </si>
  <si>
    <t>SSC824STD</t>
  </si>
  <si>
    <t>T4/PIP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</si>
</sst>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6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10264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/>
    <xf numFmtId="44" fontId="3" fillId="2" borderId="0" xfId="2" applyFont="1" applyFill="1"/>
    <xf numFmtId="44" fontId="3" fillId="2" borderId="0" xfId="2" applyFont="1" applyFill="1" applyAlignment="1">
      <alignment horizontal="center"/>
    </xf>
    <xf numFmtId="9" fontId="3" fillId="2" borderId="0" xfId="3" applyFont="1" applyFill="1"/>
    <xf numFmtId="2" fontId="4" fillId="4" borderId="4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39" fontId="3" fillId="2" borderId="0" xfId="1" applyNumberFormat="1" applyFont="1" applyFill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1" fontId="7" fillId="5" borderId="6" xfId="0" applyNumberFormat="1" applyFont="1" applyFill="1" applyBorder="1" applyAlignment="1">
      <alignment horizontal="center"/>
    </xf>
    <xf numFmtId="44" fontId="7" fillId="5" borderId="6" xfId="2" applyFont="1" applyFill="1" applyBorder="1" applyAlignment="1">
      <alignment horizontal="center"/>
    </xf>
    <xf numFmtId="39" fontId="7" fillId="5" borderId="6" xfId="1" applyNumberFormat="1" applyFont="1" applyFill="1" applyBorder="1" applyAlignment="1">
      <alignment horizontal="center"/>
    </xf>
    <xf numFmtId="44" fontId="7" fillId="5" borderId="7" xfId="2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/>
    <xf numFmtId="44" fontId="3" fillId="2" borderId="9" xfId="2" applyFont="1" applyFill="1" applyBorder="1"/>
    <xf numFmtId="2" fontId="3" fillId="2" borderId="9" xfId="0" applyNumberFormat="1" applyFont="1" applyFill="1" applyBorder="1" applyAlignment="1">
      <alignment horizontal="center"/>
    </xf>
    <xf numFmtId="44" fontId="3" fillId="2" borderId="10" xfId="2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44" fontId="3" fillId="2" borderId="12" xfId="2" applyFont="1" applyFill="1" applyBorder="1"/>
    <xf numFmtId="44" fontId="3" fillId="2" borderId="13" xfId="2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5" xfId="0" applyFont="1" applyFill="1" applyBorder="1"/>
    <xf numFmtId="44" fontId="3" fillId="2" borderId="15" xfId="2" applyFont="1" applyFill="1" applyBorder="1"/>
    <xf numFmtId="44" fontId="3" fillId="2" borderId="16" xfId="2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8" xfId="0" applyFont="1" applyFill="1" applyBorder="1"/>
    <xf numFmtId="44" fontId="3" fillId="2" borderId="18" xfId="2" applyFont="1" applyFill="1" applyBorder="1"/>
    <xf numFmtId="44" fontId="3" fillId="2" borderId="19" xfId="2" applyFont="1" applyFill="1" applyBorder="1"/>
    <xf numFmtId="0" fontId="7" fillId="5" borderId="20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1" fontId="7" fillId="5" borderId="21" xfId="0" applyNumberFormat="1" applyFont="1" applyFill="1" applyBorder="1" applyAlignment="1">
      <alignment horizontal="center"/>
    </xf>
    <xf numFmtId="44" fontId="7" fillId="5" borderId="21" xfId="2" applyFont="1" applyFill="1" applyBorder="1" applyAlignment="1">
      <alignment horizontal="center"/>
    </xf>
    <xf numFmtId="39" fontId="7" fillId="5" borderId="21" xfId="1" applyNumberFormat="1" applyFont="1" applyFill="1" applyBorder="1" applyAlignment="1">
      <alignment horizontal="center"/>
    </xf>
    <xf numFmtId="44" fontId="7" fillId="5" borderId="22" xfId="2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2" fontId="3" fillId="2" borderId="18" xfId="0" applyNumberFormat="1" applyFont="1" applyFill="1" applyBorder="1" applyAlignment="1">
      <alignment horizontal="center"/>
    </xf>
    <xf numFmtId="0" fontId="2" fillId="2" borderId="0" xfId="4" applyFill="1" applyBorder="1" applyAlignment="1">
      <alignment horizontal="center"/>
    </xf>
    <xf numFmtId="0" fontId="5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8" fillId="5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23" xfId="0" applyFont="1" applyFill="1" applyBorder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268941</xdr:colOff>
      <xdr:row>0</xdr:row>
      <xdr:rowOff>77321</xdr:rowOff>
    </xdr:from>
    <xdr:to>
      <xdr:col>5</xdr:col>
      <xdr:colOff>1951651</xdr:colOff>
      <xdr:row>4</xdr:row>
      <xdr:rowOff>37896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116B9A-AD4C-4CE4-97A3-40F74DAA4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3559" y="77321"/>
          <a:ext cx="1682710" cy="543281"/>
        </a:xfrm>
        <a:prstGeom prst="rect">
          <a:avLst/>
        </a:prstGeom>
      </xdr:spPr>
    </xdr:pic>
    <xdr:clientData/>
  </xdr:twoCellAnchor>
  <xdr:twoCellAnchor editAs="oneCell">
    <xdr:from>
      <xdr:col>1</xdr:col>
      <xdr:colOff>262217</xdr:colOff>
      <xdr:row>0</xdr:row>
      <xdr:rowOff>123265</xdr:rowOff>
    </xdr:from>
    <xdr:to>
      <xdr:col>4</xdr:col>
      <xdr:colOff>705971</xdr:colOff>
      <xdr:row>4</xdr:row>
      <xdr:rowOff>95579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02BB97B-71F0-4D45-9875-BDD7F0E43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335" y="123265"/>
          <a:ext cx="3637430" cy="555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99C9-09B7-482D-A8A5-6727F9904FA7}">
  <sheetPr>
    <pageSetUpPr fitToPage="1"/>
  </sheetPr>
  <dimension ref="B6:L49"/>
  <sheetViews>
    <sheetView tabSelected="1" view="pageLayout" zoomScale="85" zoomScaleNormal="100" zoomScalePageLayoutView="85" workbookViewId="0">
      <selection activeCell="E10" sqref="E10"/>
    </sheetView>
  </sheetViews>
  <sheetFormatPr defaultColWidth="9" defaultRowHeight="11.25" x14ac:dyDescent="0.2"/>
  <cols>
    <col min="1" max="1" width="3" style="2" customWidth="1"/>
    <col min="2" max="2" width="7.28515625" style="1" bestFit="1" customWidth="1"/>
    <col min="3" max="3" width="10.28515625" style="1" bestFit="1" customWidth="1"/>
    <col min="4" max="4" width="27" style="1" bestFit="1" customWidth="1"/>
    <col min="5" max="5" width="11.28515625" style="2" bestFit="1" customWidth="1"/>
    <col min="6" max="6" width="40.85546875" style="2" customWidth="1"/>
    <col min="7" max="7" width="13.28515625" style="1" bestFit="1" customWidth="1"/>
    <col min="8" max="8" width="9.85546875" style="3" bestFit="1" customWidth="1"/>
    <col min="9" max="9" width="8.42578125" style="1" bestFit="1" customWidth="1"/>
    <col min="10" max="10" width="9.85546875" style="3" bestFit="1" customWidth="1"/>
    <col min="11" max="11" width="2.85546875" style="2" customWidth="1"/>
    <col min="12" max="13" width="9" style="2"/>
    <col min="14" max="14" width="9.85546875" style="2" bestFit="1" customWidth="1"/>
    <col min="15" max="16384" width="9" style="2"/>
  </cols>
  <sheetData>
    <row r="6" spans="2:12" ht="11.25" customHeight="1" x14ac:dyDescent="0.2">
      <c r="B6" s="48" t="s">
        <v>24</v>
      </c>
      <c r="C6" s="48"/>
      <c r="D6" s="48"/>
      <c r="E6" s="48"/>
      <c r="F6" s="48"/>
      <c r="G6" s="48"/>
      <c r="H6" s="48"/>
      <c r="I6" s="48"/>
      <c r="J6" s="48"/>
    </row>
    <row r="7" spans="2:12" ht="11.25" customHeight="1" x14ac:dyDescent="0.2">
      <c r="B7" s="48"/>
      <c r="C7" s="48"/>
      <c r="D7" s="48"/>
      <c r="E7" s="48"/>
      <c r="F7" s="48"/>
      <c r="G7" s="48"/>
      <c r="H7" s="48"/>
      <c r="I7" s="48"/>
      <c r="J7" s="48"/>
    </row>
    <row r="8" spans="2:12" ht="11.25" customHeight="1" x14ac:dyDescent="0.2">
      <c r="B8" s="49" t="s">
        <v>25</v>
      </c>
      <c r="C8" s="49"/>
      <c r="D8" s="49"/>
      <c r="E8" s="49"/>
      <c r="F8" s="49"/>
      <c r="G8" s="49"/>
      <c r="H8" s="49"/>
      <c r="I8" s="49"/>
      <c r="J8" s="49"/>
    </row>
    <row r="9" spans="2:12" ht="15.75" thickBot="1" x14ac:dyDescent="0.3">
      <c r="H9" s="47"/>
      <c r="I9" s="47"/>
      <c r="J9" s="47"/>
    </row>
    <row r="10" spans="2:12" ht="15.75" thickBot="1" x14ac:dyDescent="0.3">
      <c r="B10" s="53" t="s">
        <v>22</v>
      </c>
      <c r="C10" s="54"/>
      <c r="D10" s="55"/>
      <c r="E10" s="6">
        <v>1</v>
      </c>
      <c r="F10" s="1"/>
      <c r="H10" s="47"/>
      <c r="I10" s="47"/>
      <c r="J10" s="47"/>
      <c r="K10" s="4"/>
      <c r="L10" s="5"/>
    </row>
    <row r="11" spans="2:12" ht="15.75" customHeight="1" thickBot="1" x14ac:dyDescent="0.3">
      <c r="B11" s="53" t="s">
        <v>23</v>
      </c>
      <c r="C11" s="54"/>
      <c r="D11" s="55"/>
      <c r="E11" s="6">
        <v>1</v>
      </c>
      <c r="F11" s="7"/>
      <c r="H11" s="47"/>
      <c r="I11" s="47"/>
      <c r="J11" s="47"/>
      <c r="K11" s="4"/>
      <c r="L11" s="5"/>
    </row>
    <row r="12" spans="2:12" ht="12" thickBot="1" x14ac:dyDescent="0.25">
      <c r="B12" s="8"/>
      <c r="C12" s="8"/>
      <c r="D12" s="8"/>
      <c r="E12" s="9"/>
      <c r="F12" s="7"/>
      <c r="I12" s="10"/>
      <c r="J12" s="4"/>
      <c r="K12" s="4"/>
      <c r="L12" s="5"/>
    </row>
    <row r="13" spans="2:12" ht="21" thickBot="1" x14ac:dyDescent="0.35">
      <c r="B13" s="50" t="s">
        <v>26</v>
      </c>
      <c r="C13" s="51"/>
      <c r="D13" s="51"/>
      <c r="E13" s="51"/>
      <c r="F13" s="51"/>
      <c r="G13" s="51"/>
      <c r="H13" s="51"/>
      <c r="I13" s="51"/>
      <c r="J13" s="52"/>
      <c r="K13" s="4"/>
      <c r="L13" s="5"/>
    </row>
    <row r="14" spans="2:12" ht="12" thickBot="1" x14ac:dyDescent="0.25">
      <c r="E14" s="1"/>
      <c r="F14" s="1"/>
      <c r="I14" s="10"/>
      <c r="J14" s="4"/>
      <c r="K14" s="4"/>
      <c r="L14" s="5"/>
    </row>
    <row r="15" spans="2:12" ht="12" thickBot="1" x14ac:dyDescent="0.25">
      <c r="B15" s="11" t="s">
        <v>0</v>
      </c>
      <c r="C15" s="12" t="s">
        <v>1</v>
      </c>
      <c r="D15" s="12" t="s">
        <v>2</v>
      </c>
      <c r="E15" s="13" t="s">
        <v>3</v>
      </c>
      <c r="F15" s="12" t="s">
        <v>4</v>
      </c>
      <c r="G15" s="12" t="s">
        <v>5</v>
      </c>
      <c r="H15" s="14" t="s">
        <v>6</v>
      </c>
      <c r="I15" s="15" t="s">
        <v>7</v>
      </c>
      <c r="J15" s="16" t="s">
        <v>8</v>
      </c>
      <c r="L15" s="5"/>
    </row>
    <row r="16" spans="2:12" x14ac:dyDescent="0.2">
      <c r="B16" s="17" t="s">
        <v>11</v>
      </c>
      <c r="C16" s="18" t="s">
        <v>27</v>
      </c>
      <c r="D16" s="18" t="s">
        <v>39</v>
      </c>
      <c r="E16" s="18" t="s">
        <v>28</v>
      </c>
      <c r="F16" s="19" t="str">
        <f>_xlfn.CONCAT("SSC-2, ",B16,", ",C16," Mount, SS Frame, SS Slide, OD 5.75""")</f>
        <v>SSC-2, 6", STD Mount, SS Frame, SS Slide, OD 5.75"</v>
      </c>
      <c r="G16" s="18" t="s">
        <v>10</v>
      </c>
      <c r="H16" s="20">
        <v>73</v>
      </c>
      <c r="I16" s="21">
        <f t="shared" ref="I16:I31" si="0">IF(G16="AG-FG",$E$10,IF(G16="AG-PARTS",$E$11))</f>
        <v>1</v>
      </c>
      <c r="J16" s="22">
        <f t="shared" ref="J16:J26" si="1">H16*I16</f>
        <v>73</v>
      </c>
    </row>
    <row r="17" spans="2:10" x14ac:dyDescent="0.2">
      <c r="B17" s="23" t="s">
        <v>12</v>
      </c>
      <c r="C17" s="24" t="s">
        <v>27</v>
      </c>
      <c r="D17" s="24" t="s">
        <v>39</v>
      </c>
      <c r="E17" s="24" t="s">
        <v>29</v>
      </c>
      <c r="F17" s="25" t="str">
        <f>_xlfn.CONCAT("SSC-2, ",B17,", ",C17," Mount, SS Frame, SS Slide, OD 7.75""")</f>
        <v>SSC-2, 8", STD Mount, SS Frame, SS Slide, OD 7.75"</v>
      </c>
      <c r="G17" s="24" t="s">
        <v>10</v>
      </c>
      <c r="H17" s="26">
        <v>101</v>
      </c>
      <c r="I17" s="44">
        <f t="shared" si="0"/>
        <v>1</v>
      </c>
      <c r="J17" s="27">
        <f t="shared" si="1"/>
        <v>101</v>
      </c>
    </row>
    <row r="18" spans="2:10" x14ac:dyDescent="0.2">
      <c r="B18" s="23" t="s">
        <v>13</v>
      </c>
      <c r="C18" s="24" t="s">
        <v>27</v>
      </c>
      <c r="D18" s="24" t="s">
        <v>39</v>
      </c>
      <c r="E18" s="24" t="s">
        <v>30</v>
      </c>
      <c r="F18" s="25" t="str">
        <f>_xlfn.CONCAT("SSC-2, ",B18,", ",C18," Mount, SS Frame, SS Slide, OD 9.50""")</f>
        <v>SSC-2, 10", STD Mount, SS Frame, SS Slide, OD 9.50"</v>
      </c>
      <c r="G18" s="24" t="s">
        <v>10</v>
      </c>
      <c r="H18" s="26">
        <v>124</v>
      </c>
      <c r="I18" s="44">
        <f t="shared" si="0"/>
        <v>1</v>
      </c>
      <c r="J18" s="27">
        <f t="shared" si="1"/>
        <v>124</v>
      </c>
    </row>
    <row r="19" spans="2:10" x14ac:dyDescent="0.2">
      <c r="B19" s="23" t="s">
        <v>14</v>
      </c>
      <c r="C19" s="24" t="s">
        <v>27</v>
      </c>
      <c r="D19" s="24" t="s">
        <v>39</v>
      </c>
      <c r="E19" s="24" t="s">
        <v>31</v>
      </c>
      <c r="F19" s="25" t="str">
        <f>_xlfn.CONCAT("SSC-2, ",B19,", ",C19," Mount, SS Frame, SS Slide, OD 11.63""")</f>
        <v>SSC-2, 12", STD Mount, SS Frame, SS Slide, OD 11.63"</v>
      </c>
      <c r="G19" s="24" t="s">
        <v>10</v>
      </c>
      <c r="H19" s="26">
        <v>164</v>
      </c>
      <c r="I19" s="44">
        <f t="shared" si="0"/>
        <v>1</v>
      </c>
      <c r="J19" s="27">
        <f t="shared" si="1"/>
        <v>164</v>
      </c>
    </row>
    <row r="20" spans="2:10" x14ac:dyDescent="0.2">
      <c r="B20" s="23" t="s">
        <v>15</v>
      </c>
      <c r="C20" s="24" t="s">
        <v>27</v>
      </c>
      <c r="D20" s="24" t="s">
        <v>39</v>
      </c>
      <c r="E20" s="24" t="s">
        <v>32</v>
      </c>
      <c r="F20" s="25" t="str">
        <f>_xlfn.CONCAT("SSC-2, ",B20,", ",C20," Mount, SS Frame, SS Slide, OD 13.75""")</f>
        <v>SSC-2, 14", STD Mount, SS Frame, SS Slide, OD 13.75"</v>
      </c>
      <c r="G20" s="24" t="s">
        <v>10</v>
      </c>
      <c r="H20" s="26">
        <v>184</v>
      </c>
      <c r="I20" s="44">
        <f t="shared" si="0"/>
        <v>1</v>
      </c>
      <c r="J20" s="27">
        <f t="shared" si="1"/>
        <v>184</v>
      </c>
    </row>
    <row r="21" spans="2:10" x14ac:dyDescent="0.2">
      <c r="B21" s="23" t="s">
        <v>16</v>
      </c>
      <c r="C21" s="24" t="s">
        <v>27</v>
      </c>
      <c r="D21" s="24" t="s">
        <v>39</v>
      </c>
      <c r="E21" s="24" t="s">
        <v>33</v>
      </c>
      <c r="F21" s="25" t="str">
        <f>_xlfn.CONCAT("SSC-2, ",B21,", ",C21," Mount, SS Frame, SS Slide, OD 14.50""")</f>
        <v>SSC-2, 15", STD Mount, SS Frame, SS Slide, OD 14.50"</v>
      </c>
      <c r="G21" s="24" t="s">
        <v>10</v>
      </c>
      <c r="H21" s="26">
        <v>291</v>
      </c>
      <c r="I21" s="44">
        <f t="shared" si="0"/>
        <v>1</v>
      </c>
      <c r="J21" s="27">
        <f t="shared" si="1"/>
        <v>291</v>
      </c>
    </row>
    <row r="22" spans="2:10" x14ac:dyDescent="0.2">
      <c r="B22" s="23" t="s">
        <v>17</v>
      </c>
      <c r="C22" s="24" t="s">
        <v>27</v>
      </c>
      <c r="D22" s="24" t="s">
        <v>39</v>
      </c>
      <c r="E22" s="24" t="s">
        <v>34</v>
      </c>
      <c r="F22" s="25" t="str">
        <f>_xlfn.CONCAT("SSC-2, ",B22,", ",C22," Mount, SS Frame, SS Slide, OD 15.75""")</f>
        <v>SSC-2, 16", STD Mount, SS Frame, SS Slide, OD 15.75"</v>
      </c>
      <c r="G22" s="24" t="s">
        <v>10</v>
      </c>
      <c r="H22" s="26">
        <v>332</v>
      </c>
      <c r="I22" s="44">
        <f t="shared" si="0"/>
        <v>1</v>
      </c>
      <c r="J22" s="27">
        <f t="shared" si="1"/>
        <v>332</v>
      </c>
    </row>
    <row r="23" spans="2:10" x14ac:dyDescent="0.2">
      <c r="B23" s="23" t="s">
        <v>18</v>
      </c>
      <c r="C23" s="24" t="s">
        <v>27</v>
      </c>
      <c r="D23" s="24" t="s">
        <v>39</v>
      </c>
      <c r="E23" s="24" t="s">
        <v>35</v>
      </c>
      <c r="F23" s="25" t="str">
        <f>_xlfn.CONCAT("SSC-2, ",B23,", ",C23," Mount, SS Frame, SS Slide, OD 17.63""")</f>
        <v>SSC-2, 18", STD Mount, SS Frame, SS Slide, OD 17.63"</v>
      </c>
      <c r="G23" s="24" t="s">
        <v>10</v>
      </c>
      <c r="H23" s="26">
        <v>384</v>
      </c>
      <c r="I23" s="44">
        <f t="shared" si="0"/>
        <v>1</v>
      </c>
      <c r="J23" s="27">
        <f t="shared" si="1"/>
        <v>384</v>
      </c>
    </row>
    <row r="24" spans="2:10" x14ac:dyDescent="0.2">
      <c r="B24" s="23" t="s">
        <v>19</v>
      </c>
      <c r="C24" s="24" t="s">
        <v>27</v>
      </c>
      <c r="D24" s="24" t="s">
        <v>39</v>
      </c>
      <c r="E24" s="24" t="s">
        <v>36</v>
      </c>
      <c r="F24" s="25" t="str">
        <f>_xlfn.CONCAT("SSC-2, ",B24,", ",C24," Mount, SS Frame, SS Slide, OD 19.75""")</f>
        <v>SSC-2, 20", STD Mount, SS Frame, SS Slide, OD 19.75"</v>
      </c>
      <c r="G24" s="24" t="s">
        <v>10</v>
      </c>
      <c r="H24" s="26">
        <v>453</v>
      </c>
      <c r="I24" s="44">
        <f t="shared" si="0"/>
        <v>1</v>
      </c>
      <c r="J24" s="27">
        <f t="shared" si="1"/>
        <v>453</v>
      </c>
    </row>
    <row r="25" spans="2:10" x14ac:dyDescent="0.2">
      <c r="B25" s="23" t="s">
        <v>20</v>
      </c>
      <c r="C25" s="24" t="s">
        <v>27</v>
      </c>
      <c r="D25" s="24" t="s">
        <v>39</v>
      </c>
      <c r="E25" s="24" t="s">
        <v>37</v>
      </c>
      <c r="F25" s="25" t="str">
        <f>_xlfn.CONCAT("SSC-2, ",B25,", ",C25," Mount, SS Frame, SS Slide, OD 20.75""")</f>
        <v>SSC-2, 21", STD Mount, SS Frame, SS Slide, OD 20.75"</v>
      </c>
      <c r="G25" s="24" t="s">
        <v>10</v>
      </c>
      <c r="H25" s="26">
        <v>550</v>
      </c>
      <c r="I25" s="44">
        <f t="shared" si="0"/>
        <v>1</v>
      </c>
      <c r="J25" s="27">
        <f t="shared" si="1"/>
        <v>550</v>
      </c>
    </row>
    <row r="26" spans="2:10" ht="12" thickBot="1" x14ac:dyDescent="0.25">
      <c r="B26" s="28" t="s">
        <v>21</v>
      </c>
      <c r="C26" s="29" t="s">
        <v>27</v>
      </c>
      <c r="D26" s="29" t="s">
        <v>39</v>
      </c>
      <c r="E26" s="29" t="s">
        <v>38</v>
      </c>
      <c r="F26" s="30" t="str">
        <f>_xlfn.CONCAT("SSC-2, ",B26,", ",C26," Mount, SS Frame, SS Slide, OD 23.63""")</f>
        <v>SSC-2, 24", STD Mount, SS Frame, SS Slide, OD 23.63"</v>
      </c>
      <c r="G26" s="29" t="s">
        <v>10</v>
      </c>
      <c r="H26" s="31">
        <v>701</v>
      </c>
      <c r="I26" s="45">
        <f t="shared" si="0"/>
        <v>1</v>
      </c>
      <c r="J26" s="32">
        <f t="shared" si="1"/>
        <v>701</v>
      </c>
    </row>
    <row r="27" spans="2:10" x14ac:dyDescent="0.2">
      <c r="B27" s="33" t="s">
        <v>11</v>
      </c>
      <c r="C27" s="34" t="s">
        <v>59</v>
      </c>
      <c r="D27" s="34" t="s">
        <v>45</v>
      </c>
      <c r="E27" s="34" t="s">
        <v>40</v>
      </c>
      <c r="F27" s="35" t="str">
        <f>_xlfn.CONCAT("SSC-2, ",B27,", ",C27," Mount, SS Frame, SS Slide, OD 5.88""")</f>
        <v>SSC-2, 6", T4/PIP Mount, SS Frame, SS Slide, OD 5.88"</v>
      </c>
      <c r="G27" s="34" t="s">
        <v>10</v>
      </c>
      <c r="H27" s="36">
        <v>79</v>
      </c>
      <c r="I27" s="46">
        <f t="shared" si="0"/>
        <v>1</v>
      </c>
      <c r="J27" s="37">
        <f>H27*I27</f>
        <v>79</v>
      </c>
    </row>
    <row r="28" spans="2:10" x14ac:dyDescent="0.2">
      <c r="B28" s="23" t="s">
        <v>12</v>
      </c>
      <c r="C28" s="24" t="s">
        <v>59</v>
      </c>
      <c r="D28" s="24" t="s">
        <v>45</v>
      </c>
      <c r="E28" s="24" t="s">
        <v>41</v>
      </c>
      <c r="F28" s="25" t="str">
        <f>_xlfn.CONCAT("SSC-2, ",B28,", ",C28," Mount, SS Frame, SS Slide, OD 7.88""")</f>
        <v>SSC-2, 8", T4/PIP Mount, SS Frame, SS Slide, OD 7.88"</v>
      </c>
      <c r="G28" s="24" t="s">
        <v>10</v>
      </c>
      <c r="H28" s="26">
        <v>99</v>
      </c>
      <c r="I28" s="44">
        <f t="shared" si="0"/>
        <v>1</v>
      </c>
      <c r="J28" s="27">
        <f t="shared" ref="J28:J31" si="2">H28*I28</f>
        <v>99</v>
      </c>
    </row>
    <row r="29" spans="2:10" x14ac:dyDescent="0.2">
      <c r="B29" s="23" t="s">
        <v>13</v>
      </c>
      <c r="C29" s="24" t="s">
        <v>59</v>
      </c>
      <c r="D29" s="24" t="s">
        <v>45</v>
      </c>
      <c r="E29" s="24" t="s">
        <v>42</v>
      </c>
      <c r="F29" s="25" t="str">
        <f>_xlfn.CONCAT("SSC-2, ",B29,", ",C29," Mount, SS Frame, SS Slide, OD 9.88""")</f>
        <v>SSC-2, 10", T4/PIP Mount, SS Frame, SS Slide, OD 9.88"</v>
      </c>
      <c r="G29" s="24" t="s">
        <v>10</v>
      </c>
      <c r="H29" s="26">
        <v>135</v>
      </c>
      <c r="I29" s="44">
        <f t="shared" si="0"/>
        <v>1</v>
      </c>
      <c r="J29" s="27">
        <f t="shared" si="2"/>
        <v>135</v>
      </c>
    </row>
    <row r="30" spans="2:10" x14ac:dyDescent="0.2">
      <c r="B30" s="23" t="s">
        <v>14</v>
      </c>
      <c r="C30" s="24" t="s">
        <v>59</v>
      </c>
      <c r="D30" s="24" t="s">
        <v>45</v>
      </c>
      <c r="E30" s="24" t="s">
        <v>43</v>
      </c>
      <c r="F30" s="25" t="str">
        <f>_xlfn.CONCAT("SSC-2, ",B30,", ",C30," Mount, SS Frame, SS Slide, OD 11.88""")</f>
        <v>SSC-2, 12", T4/PIP Mount, SS Frame, SS Slide, OD 11.88"</v>
      </c>
      <c r="G30" s="24" t="s">
        <v>10</v>
      </c>
      <c r="H30" s="26">
        <v>176</v>
      </c>
      <c r="I30" s="44">
        <f t="shared" si="0"/>
        <v>1</v>
      </c>
      <c r="J30" s="27">
        <f t="shared" si="2"/>
        <v>176</v>
      </c>
    </row>
    <row r="31" spans="2:10" ht="12" thickBot="1" x14ac:dyDescent="0.25">
      <c r="B31" s="28" t="s">
        <v>16</v>
      </c>
      <c r="C31" s="29" t="s">
        <v>59</v>
      </c>
      <c r="D31" s="29" t="s">
        <v>45</v>
      </c>
      <c r="E31" s="29" t="s">
        <v>44</v>
      </c>
      <c r="F31" s="30" t="str">
        <f>_xlfn.CONCAT("SSC-2, ",B31,", ",C31," Mount, SS Frame, SS Slide, OD 14.88""")</f>
        <v>SSC-2, 15", T4/PIP Mount, SS Frame, SS Slide, OD 14.88"</v>
      </c>
      <c r="G31" s="29" t="s">
        <v>10</v>
      </c>
      <c r="H31" s="31">
        <v>264</v>
      </c>
      <c r="I31" s="45">
        <f t="shared" si="0"/>
        <v>1</v>
      </c>
      <c r="J31" s="32">
        <f t="shared" si="2"/>
        <v>264</v>
      </c>
    </row>
    <row r="34" spans="2:10" ht="12" thickBot="1" x14ac:dyDescent="0.25"/>
    <row r="35" spans="2:10" ht="21" thickBot="1" x14ac:dyDescent="0.35">
      <c r="B35" s="50" t="s">
        <v>46</v>
      </c>
      <c r="C35" s="51"/>
      <c r="D35" s="51"/>
      <c r="E35" s="51"/>
      <c r="F35" s="51"/>
      <c r="G35" s="51"/>
      <c r="H35" s="51"/>
      <c r="I35" s="51"/>
      <c r="J35" s="52"/>
    </row>
    <row r="36" spans="2:10" ht="12" thickBot="1" x14ac:dyDescent="0.25">
      <c r="E36" s="1"/>
      <c r="F36" s="1"/>
      <c r="I36" s="10"/>
      <c r="J36" s="4"/>
    </row>
    <row r="37" spans="2:10" ht="12" thickBot="1" x14ac:dyDescent="0.25">
      <c r="B37" s="38" t="s">
        <v>0</v>
      </c>
      <c r="C37" s="39" t="s">
        <v>1</v>
      </c>
      <c r="D37" s="39" t="s">
        <v>2</v>
      </c>
      <c r="E37" s="40" t="s">
        <v>3</v>
      </c>
      <c r="F37" s="39" t="s">
        <v>4</v>
      </c>
      <c r="G37" s="39" t="s">
        <v>5</v>
      </c>
      <c r="H37" s="41" t="s">
        <v>6</v>
      </c>
      <c r="I37" s="42" t="s">
        <v>7</v>
      </c>
      <c r="J37" s="43" t="s">
        <v>8</v>
      </c>
    </row>
    <row r="38" spans="2:10" x14ac:dyDescent="0.2">
      <c r="B38" s="33" t="s">
        <v>9</v>
      </c>
      <c r="C38" s="34" t="s">
        <v>27</v>
      </c>
      <c r="D38" s="34" t="s">
        <v>47</v>
      </c>
      <c r="E38" s="34" t="s">
        <v>48</v>
      </c>
      <c r="F38" s="35" t="str">
        <f t="shared" ref="F38:F49" si="3">_xlfn.CONCAT("SSC-8, ",B38,", ",C38," Mount, SS Frame, SS Slide, Neoprene Seal")</f>
        <v>SSC-8, 4", STD Mount, SS Frame, SS Slide, Neoprene Seal</v>
      </c>
      <c r="G38" s="34" t="s">
        <v>10</v>
      </c>
      <c r="H38" s="36">
        <v>337</v>
      </c>
      <c r="I38" s="46">
        <f t="shared" ref="I38:I49" si="4">IF(G38="AG-FG",$E$10,IF(G38="AG-PARTS",$E$11))</f>
        <v>1</v>
      </c>
      <c r="J38" s="37">
        <f t="shared" ref="J38:J49" si="5">H38*I38</f>
        <v>337</v>
      </c>
    </row>
    <row r="39" spans="2:10" x14ac:dyDescent="0.2">
      <c r="B39" s="23" t="s">
        <v>11</v>
      </c>
      <c r="C39" s="24" t="s">
        <v>27</v>
      </c>
      <c r="D39" s="24" t="s">
        <v>47</v>
      </c>
      <c r="E39" s="24" t="s">
        <v>48</v>
      </c>
      <c r="F39" s="35" t="str">
        <f t="shared" si="3"/>
        <v>SSC-8, 6", STD Mount, SS Frame, SS Slide, Neoprene Seal</v>
      </c>
      <c r="G39" s="24" t="s">
        <v>10</v>
      </c>
      <c r="H39" s="26">
        <v>391</v>
      </c>
      <c r="I39" s="44">
        <f t="shared" ref="I39" si="6">IF(G39="AG-FG",$E$10,IF(G39="AG-PARTS",$E$11))</f>
        <v>1</v>
      </c>
      <c r="J39" s="27">
        <f t="shared" ref="J39" si="7">H39*I39</f>
        <v>391</v>
      </c>
    </row>
    <row r="40" spans="2:10" x14ac:dyDescent="0.2">
      <c r="B40" s="23" t="s">
        <v>12</v>
      </c>
      <c r="C40" s="24" t="s">
        <v>27</v>
      </c>
      <c r="D40" s="24" t="s">
        <v>47</v>
      </c>
      <c r="E40" s="24" t="s">
        <v>49</v>
      </c>
      <c r="F40" s="35" t="str">
        <f t="shared" si="3"/>
        <v>SSC-8, 8", STD Mount, SS Frame, SS Slide, Neoprene Seal</v>
      </c>
      <c r="G40" s="24" t="s">
        <v>10</v>
      </c>
      <c r="H40" s="26">
        <v>444</v>
      </c>
      <c r="I40" s="44">
        <f t="shared" si="4"/>
        <v>1</v>
      </c>
      <c r="J40" s="27">
        <f t="shared" si="5"/>
        <v>444</v>
      </c>
    </row>
    <row r="41" spans="2:10" x14ac:dyDescent="0.2">
      <c r="B41" s="23" t="s">
        <v>13</v>
      </c>
      <c r="C41" s="24" t="s">
        <v>27</v>
      </c>
      <c r="D41" s="24" t="s">
        <v>47</v>
      </c>
      <c r="E41" s="24" t="s">
        <v>50</v>
      </c>
      <c r="F41" s="35" t="str">
        <f t="shared" si="3"/>
        <v>SSC-8, 10", STD Mount, SS Frame, SS Slide, Neoprene Seal</v>
      </c>
      <c r="G41" s="24" t="s">
        <v>10</v>
      </c>
      <c r="H41" s="26">
        <v>512</v>
      </c>
      <c r="I41" s="44">
        <f t="shared" si="4"/>
        <v>1</v>
      </c>
      <c r="J41" s="27">
        <f t="shared" si="5"/>
        <v>512</v>
      </c>
    </row>
    <row r="42" spans="2:10" x14ac:dyDescent="0.2">
      <c r="B42" s="23" t="s">
        <v>14</v>
      </c>
      <c r="C42" s="24" t="s">
        <v>27</v>
      </c>
      <c r="D42" s="24" t="s">
        <v>47</v>
      </c>
      <c r="E42" s="24" t="s">
        <v>51</v>
      </c>
      <c r="F42" s="35" t="str">
        <f t="shared" si="3"/>
        <v>SSC-8, 12", STD Mount, SS Frame, SS Slide, Neoprene Seal</v>
      </c>
      <c r="G42" s="24" t="s">
        <v>10</v>
      </c>
      <c r="H42" s="26">
        <v>575</v>
      </c>
      <c r="I42" s="44">
        <f t="shared" si="4"/>
        <v>1</v>
      </c>
      <c r="J42" s="27">
        <f t="shared" si="5"/>
        <v>575</v>
      </c>
    </row>
    <row r="43" spans="2:10" x14ac:dyDescent="0.2">
      <c r="B43" s="23" t="s">
        <v>15</v>
      </c>
      <c r="C43" s="24" t="s">
        <v>27</v>
      </c>
      <c r="D43" s="24" t="s">
        <v>47</v>
      </c>
      <c r="E43" s="24" t="s">
        <v>52</v>
      </c>
      <c r="F43" s="35" t="str">
        <f t="shared" si="3"/>
        <v>SSC-8, 14", STD Mount, SS Frame, SS Slide, Neoprene Seal</v>
      </c>
      <c r="G43" s="24" t="s">
        <v>10</v>
      </c>
      <c r="H43" s="26">
        <v>733</v>
      </c>
      <c r="I43" s="44">
        <f t="shared" si="4"/>
        <v>1</v>
      </c>
      <c r="J43" s="27">
        <f t="shared" si="5"/>
        <v>733</v>
      </c>
    </row>
    <row r="44" spans="2:10" x14ac:dyDescent="0.2">
      <c r="B44" s="23" t="s">
        <v>16</v>
      </c>
      <c r="C44" s="24" t="s">
        <v>27</v>
      </c>
      <c r="D44" s="24" t="s">
        <v>47</v>
      </c>
      <c r="E44" s="24" t="s">
        <v>53</v>
      </c>
      <c r="F44" s="35" t="str">
        <f t="shared" si="3"/>
        <v>SSC-8, 15", STD Mount, SS Frame, SS Slide, Neoprene Seal</v>
      </c>
      <c r="G44" s="24" t="s">
        <v>10</v>
      </c>
      <c r="H44" s="26">
        <v>781</v>
      </c>
      <c r="I44" s="44">
        <f t="shared" si="4"/>
        <v>1</v>
      </c>
      <c r="J44" s="27">
        <f t="shared" si="5"/>
        <v>781</v>
      </c>
    </row>
    <row r="45" spans="2:10" x14ac:dyDescent="0.2">
      <c r="B45" s="23" t="s">
        <v>17</v>
      </c>
      <c r="C45" s="24" t="s">
        <v>27</v>
      </c>
      <c r="D45" s="24" t="s">
        <v>47</v>
      </c>
      <c r="E45" s="24" t="s">
        <v>54</v>
      </c>
      <c r="F45" s="35" t="str">
        <f t="shared" si="3"/>
        <v>SSC-8, 16", STD Mount, SS Frame, SS Slide, Neoprene Seal</v>
      </c>
      <c r="G45" s="24" t="s">
        <v>10</v>
      </c>
      <c r="H45" s="26">
        <v>833</v>
      </c>
      <c r="I45" s="44">
        <f t="shared" si="4"/>
        <v>1</v>
      </c>
      <c r="J45" s="27">
        <f t="shared" si="5"/>
        <v>833</v>
      </c>
    </row>
    <row r="46" spans="2:10" x14ac:dyDescent="0.2">
      <c r="B46" s="23" t="s">
        <v>18</v>
      </c>
      <c r="C46" s="24" t="s">
        <v>27</v>
      </c>
      <c r="D46" s="24" t="s">
        <v>47</v>
      </c>
      <c r="E46" s="24" t="s">
        <v>55</v>
      </c>
      <c r="F46" s="35" t="str">
        <f t="shared" si="3"/>
        <v>SSC-8, 18", STD Mount, SS Frame, SS Slide, Neoprene Seal</v>
      </c>
      <c r="G46" s="24" t="s">
        <v>10</v>
      </c>
      <c r="H46" s="26">
        <v>917</v>
      </c>
      <c r="I46" s="44">
        <f t="shared" si="4"/>
        <v>1</v>
      </c>
      <c r="J46" s="27">
        <f t="shared" si="5"/>
        <v>917</v>
      </c>
    </row>
    <row r="47" spans="2:10" x14ac:dyDescent="0.2">
      <c r="B47" s="23" t="s">
        <v>19</v>
      </c>
      <c r="C47" s="24" t="s">
        <v>27</v>
      </c>
      <c r="D47" s="24" t="s">
        <v>47</v>
      </c>
      <c r="E47" s="24" t="s">
        <v>56</v>
      </c>
      <c r="F47" s="35" t="str">
        <f t="shared" si="3"/>
        <v>SSC-8, 20", STD Mount, SS Frame, SS Slide, Neoprene Seal</v>
      </c>
      <c r="G47" s="24" t="s">
        <v>10</v>
      </c>
      <c r="H47" s="26">
        <v>1045</v>
      </c>
      <c r="I47" s="44">
        <f t="shared" si="4"/>
        <v>1</v>
      </c>
      <c r="J47" s="27">
        <f t="shared" si="5"/>
        <v>1045</v>
      </c>
    </row>
    <row r="48" spans="2:10" x14ac:dyDescent="0.2">
      <c r="B48" s="23" t="s">
        <v>20</v>
      </c>
      <c r="C48" s="24" t="s">
        <v>27</v>
      </c>
      <c r="D48" s="24" t="s">
        <v>47</v>
      </c>
      <c r="E48" s="24" t="s">
        <v>57</v>
      </c>
      <c r="F48" s="35" t="str">
        <f t="shared" si="3"/>
        <v>SSC-8, 21", STD Mount, SS Frame, SS Slide, Neoprene Seal</v>
      </c>
      <c r="G48" s="24" t="s">
        <v>10</v>
      </c>
      <c r="H48" s="26">
        <v>1091</v>
      </c>
      <c r="I48" s="44">
        <f t="shared" si="4"/>
        <v>1</v>
      </c>
      <c r="J48" s="27">
        <f t="shared" si="5"/>
        <v>1091</v>
      </c>
    </row>
    <row r="49" spans="2:10" ht="12" thickBot="1" x14ac:dyDescent="0.25">
      <c r="B49" s="28" t="s">
        <v>21</v>
      </c>
      <c r="C49" s="29" t="s">
        <v>27</v>
      </c>
      <c r="D49" s="29" t="s">
        <v>47</v>
      </c>
      <c r="E49" s="29" t="s">
        <v>58</v>
      </c>
      <c r="F49" s="56" t="str">
        <f t="shared" si="3"/>
        <v>SSC-8, 24", STD Mount, SS Frame, SS Slide, Neoprene Seal</v>
      </c>
      <c r="G49" s="29" t="s">
        <v>10</v>
      </c>
      <c r="H49" s="31">
        <v>1270</v>
      </c>
      <c r="I49" s="45">
        <f t="shared" si="4"/>
        <v>1</v>
      </c>
      <c r="J49" s="32">
        <f t="shared" si="5"/>
        <v>1270</v>
      </c>
    </row>
  </sheetData>
  <mergeCells count="9">
    <mergeCell ref="B35:J35"/>
    <mergeCell ref="H10:J10"/>
    <mergeCell ref="B11:D11"/>
    <mergeCell ref="H11:J11"/>
    <mergeCell ref="H9:J9"/>
    <mergeCell ref="B6:J7"/>
    <mergeCell ref="B8:J8"/>
    <mergeCell ref="B13:J13"/>
    <mergeCell ref="B10:D10"/>
  </mergeCells>
  <pageMargins left="0.7" right="0.7" top="0.75" bottom="0.75" header="0.3" footer="0.3"/>
  <pageSetup scale="5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Flap Gates</vt:lpstr>
      <vt:lpstr>'Flap Gates'!Print_Area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Trail</dc:creator>
  <cp:lastModifiedBy>Steven Hocurscak</cp:lastModifiedBy>
  <dcterms:created xsi:type="dcterms:W3CDTF">2025-02-21T22:58:55Z</dcterms:created>
  <dcterms:modified xsi:type="dcterms:W3CDTF">2026-07-10T20:16:35Z</dcterms:modified>
</cp:coreProperties>
</file>